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18ea6070dff058/Micronichos/Excel Formulas/Archivos para Descargar/Plantillas/"/>
    </mc:Choice>
  </mc:AlternateContent>
  <xr:revisionPtr revIDLastSave="355" documentId="8_{F71FD79A-03DE-1646-8FF0-8FCA4A343D77}" xr6:coauthVersionLast="47" xr6:coauthVersionMax="47" xr10:uidLastSave="{B4D5281F-3787-475A-A2D0-BDDE608B5858}"/>
  <bookViews>
    <workbookView xWindow="255" yWindow="315" windowWidth="27420" windowHeight="14940" xr2:uid="{BA14F668-CFEC-624C-AC56-6624AB22E10C}"/>
  </bookViews>
  <sheets>
    <sheet name="Base" sheetId="4" r:id="rId1"/>
    <sheet name="Tablas" sheetId="5" r:id="rId2"/>
    <sheet name="Registro" sheetId="2" r:id="rId3"/>
    <sheet name="Estadísticas" sheetId="6" r:id="rId4"/>
  </sheets>
  <definedNames>
    <definedName name="Auto">Tabla2[Vehículo]</definedName>
    <definedName name="Cat">Tabla3[Categoría]</definedName>
    <definedName name="Com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6" l="1"/>
  <c r="F14" i="6"/>
  <c r="F15" i="6"/>
  <c r="F16" i="6"/>
  <c r="F17" i="6"/>
  <c r="F18" i="6"/>
  <c r="F12" i="6"/>
  <c r="D19" i="6"/>
  <c r="E19" i="6"/>
  <c r="C19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E12" i="6"/>
  <c r="D12" i="6"/>
  <c r="C12" i="6"/>
  <c r="C6" i="6"/>
  <c r="C7" i="6"/>
  <c r="C5" i="6"/>
  <c r="D5" i="6" s="1"/>
  <c r="C3" i="6"/>
  <c r="K35" i="2"/>
  <c r="J35" i="2"/>
  <c r="D35" i="2"/>
  <c r="K34" i="2"/>
  <c r="J34" i="2"/>
  <c r="D34" i="2"/>
  <c r="K33" i="2"/>
  <c r="J33" i="2"/>
  <c r="D33" i="2"/>
  <c r="D22" i="2"/>
  <c r="J22" i="2"/>
  <c r="K22" i="2"/>
  <c r="D32" i="2"/>
  <c r="J32" i="2"/>
  <c r="K32" i="2"/>
  <c r="K31" i="2"/>
  <c r="J31" i="2"/>
  <c r="D31" i="2"/>
  <c r="K30" i="2"/>
  <c r="J30" i="2"/>
  <c r="D30" i="2"/>
  <c r="K29" i="2"/>
  <c r="J29" i="2"/>
  <c r="D29" i="2"/>
  <c r="K28" i="2"/>
  <c r="J28" i="2"/>
  <c r="D28" i="2"/>
  <c r="D27" i="2"/>
  <c r="J27" i="2"/>
  <c r="K27" i="2"/>
  <c r="K26" i="2"/>
  <c r="J26" i="2"/>
  <c r="D26" i="2"/>
  <c r="K25" i="2"/>
  <c r="J25" i="2"/>
  <c r="D25" i="2"/>
  <c r="K24" i="2"/>
  <c r="J24" i="2"/>
  <c r="D24" i="2"/>
  <c r="K23" i="2"/>
  <c r="J23" i="2"/>
  <c r="D23" i="2"/>
  <c r="K21" i="2"/>
  <c r="J21" i="2"/>
  <c r="D21" i="2"/>
  <c r="K20" i="2"/>
  <c r="J20" i="2"/>
  <c r="D20" i="2"/>
  <c r="K19" i="2"/>
  <c r="J19" i="2"/>
  <c r="D19" i="2"/>
  <c r="K18" i="2"/>
  <c r="J18" i="2"/>
  <c r="D18" i="2"/>
  <c r="K17" i="2"/>
  <c r="J17" i="2"/>
  <c r="D17" i="2"/>
  <c r="K16" i="2"/>
  <c r="J16" i="2"/>
  <c r="D16" i="2"/>
  <c r="K15" i="2"/>
  <c r="J15" i="2"/>
  <c r="D15" i="2"/>
  <c r="D14" i="2"/>
  <c r="J14" i="2"/>
  <c r="K14" i="2"/>
  <c r="D13" i="2"/>
  <c r="J13" i="2"/>
  <c r="K13" i="2"/>
  <c r="D12" i="2"/>
  <c r="J12" i="2"/>
  <c r="K12" i="2"/>
  <c r="D11" i="2"/>
  <c r="J11" i="2"/>
  <c r="K11" i="2"/>
  <c r="D10" i="2"/>
  <c r="J10" i="2"/>
  <c r="K10" i="2"/>
  <c r="D9" i="2"/>
  <c r="J9" i="2"/>
  <c r="K9" i="2"/>
  <c r="D8" i="2"/>
  <c r="K8" i="2"/>
  <c r="J8" i="2"/>
  <c r="F19" i="6" l="1"/>
  <c r="D7" i="6"/>
  <c r="D6" i="6"/>
</calcChain>
</file>

<file path=xl/sharedStrings.xml><?xml version="1.0" encoding="utf-8"?>
<sst xmlns="http://schemas.openxmlformats.org/spreadsheetml/2006/main" count="157" uniqueCount="47">
  <si>
    <t>El link es:</t>
  </si>
  <si>
    <t>Esta plantilla se descarga del blog de Excel Fórmulas, podés consultar el post para conocer las ventajas de llevar un control sobre el mantenimiento de tu vehículo y cómo se utiliza.</t>
  </si>
  <si>
    <t>https://excelformulas.com.ar/plantilla-mantenimiento-vehicular-excel</t>
  </si>
  <si>
    <t>Patente</t>
  </si>
  <si>
    <t>Vehículo</t>
  </si>
  <si>
    <t>AAA-001</t>
  </si>
  <si>
    <t>AAA-002</t>
  </si>
  <si>
    <t>AAA-003</t>
  </si>
  <si>
    <t>Auto 1</t>
  </si>
  <si>
    <t>Auto 2</t>
  </si>
  <si>
    <t>Auto 3</t>
  </si>
  <si>
    <t>Categoría</t>
  </si>
  <si>
    <t>Combustible</t>
  </si>
  <si>
    <t>Mantenimiento</t>
  </si>
  <si>
    <t>Reparación</t>
  </si>
  <si>
    <t>Tablas de la Plantilla de mantenimiento vehicular en Excel</t>
  </si>
  <si>
    <t>Registro de mantenimiento vehicular en Excel</t>
  </si>
  <si>
    <t>Fecha</t>
  </si>
  <si>
    <t>Kilometraje</t>
  </si>
  <si>
    <t>Detalle</t>
  </si>
  <si>
    <t>Costo</t>
  </si>
  <si>
    <t>Observaciones</t>
  </si>
  <si>
    <t>Año</t>
  </si>
  <si>
    <t>Mes</t>
  </si>
  <si>
    <t>Nafta</t>
  </si>
  <si>
    <t>Tanque Nafta Lleno</t>
  </si>
  <si>
    <t>Gas</t>
  </si>
  <si>
    <t>Tanque Gas Lleno</t>
  </si>
  <si>
    <t>Service 70 mil KM</t>
  </si>
  <si>
    <t xml:space="preserve">Concesionario Oficial </t>
  </si>
  <si>
    <t>Pinchadura neumático delatero derecho</t>
  </si>
  <si>
    <t>Gomería El Zorzal</t>
  </si>
  <si>
    <t>Cambio luz baja delantera derecha</t>
  </si>
  <si>
    <t>Taller XL</t>
  </si>
  <si>
    <t>Cambio de aceite y filtro</t>
  </si>
  <si>
    <t>1/2 Tanque de Nafta</t>
  </si>
  <si>
    <t>Estadísticas de gastos de mantenimiento vehicular</t>
  </si>
  <si>
    <t>Total Gasto</t>
  </si>
  <si>
    <t>Total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</si>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</sst>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8" formatCode="_-&quot;$&quot;\ * #,##0_-;\-&quot;$&quot;\ * #,##0_-;_-&quot;$&quot;\ * &quot;-&quot;??_-;_-@_-"/>
  </numFmts>
  <fonts count="10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3" fontId="2" fillId="0" borderId="0" xfId="0" applyNumberFormat="1" applyFont="1" applyAlignment="1">
      <alignment horizontal="centerContinuous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8" fontId="0" fillId="0" borderId="1" xfId="2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9"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&quot;$&quot;\ #,##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/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3E-44E6-970C-7471C48925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4914132727397053E-2"/>
                  <c:y val="-3.35510931946903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3E-44E6-970C-7471C48925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Estadísticas!$B$5:$B$7</c:f>
              <c:strCache>
                <c:ptCount val="3"/>
                <c:pt idx="0">
                  <c:v>Combustible</c:v>
                </c:pt>
                <c:pt idx="1">
                  <c:v>Mantenimiento</c:v>
                </c:pt>
                <c:pt idx="2">
                  <c:v>Reparación</c:v>
                </c:pt>
              </c:strCache>
            </c:strRef>
          </c:cat>
          <c:val>
            <c:numRef>
              <c:f>Estadísticas!$D$5:$D$7</c:f>
              <c:numCache>
                <c:formatCode>0%</c:formatCode>
                <c:ptCount val="3"/>
                <c:pt idx="0">
                  <c:v>0.51012439616549443</c:v>
                </c:pt>
                <c:pt idx="1">
                  <c:v>0.47110354666733412</c:v>
                </c:pt>
                <c:pt idx="2">
                  <c:v>1.8772057167171428E-2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E-44E6-970C-7471C489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Estadísticas!$B$12:$B$18</c:f>
              <c:strCache>
                <c:ptCount val="7"/>
                <c:pt idx="0">
                  <c:v>Junio</c:v>
                </c:pt>
                <c:pt idx="1">
                  <c:v>Julio</c:v>
                </c:pt>
                <c:pt idx="2">
                  <c:v>Agosto</c:v>
                </c:pt>
                <c:pt idx="3">
                  <c:v>Septiembre</c:v>
                </c:pt>
                <c:pt idx="4">
                  <c:v>Octubre</c:v>
                </c:pt>
                <c:pt idx="5">
                  <c:v>Noviembre</c:v>
                </c:pt>
                <c:pt idx="6">
                  <c:v>Diciembre</c:v>
                </c:pt>
              </c:strCache>
            </c:strRef>
          </c:cat>
          <c:val>
            <c:numRef>
              <c:f>Estadísticas!$F$12:$F$18</c:f>
              <c:numCache>
                <c:formatCode>_-"$"\ * #,##0_-;\-"$"\ * #,##0_-;_-"$"\ * "-"??_-;_-@_-</c:formatCode>
                <c:ptCount val="7"/>
                <c:pt idx="0">
                  <c:v>160871</c:v>
                </c:pt>
                <c:pt idx="1">
                  <c:v>17381</c:v>
                </c:pt>
                <c:pt idx="2">
                  <c:v>36225</c:v>
                </c:pt>
                <c:pt idx="3">
                  <c:v>13890</c:v>
                </c:pt>
                <c:pt idx="4">
                  <c:v>16080</c:v>
                </c:pt>
                <c:pt idx="5">
                  <c:v>75177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4-4566-8066-B032030B5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2787312"/>
        <c:axId val="822787792"/>
        <c:axId val="0"/>
      </c:bar3DChart>
      <c:catAx>
        <c:axId val="82278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22787792"/>
        <c:crosses val="autoZero"/>
        <c:auto val="1"/>
        <c:lblAlgn val="ctr"/>
        <c:lblOffset val="100"/>
        <c:noMultiLvlLbl val="0"/>
      </c:catAx>
      <c:valAx>
        <c:axId val="822787792"/>
        <c:scaling>
          <c:orientation val="minMax"/>
        </c:scaling>
        <c:delete val="0"/>
        <c:axPos val="l"/>
        <c:numFmt formatCode="_-&quot;$&quot;\ * #,##0_-;\-&quot;$&quot;\ * #,##0_-;_-&quot;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2278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19050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DE505F-B1E2-CF36-2F8B-80A5A2CC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8096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19051</xdr:rowOff>
    </xdr:from>
    <xdr:to>
      <xdr:col>4</xdr:col>
      <xdr:colOff>762000</xdr:colOff>
      <xdr:row>5</xdr:row>
      <xdr:rowOff>114301</xdr:rowOff>
    </xdr:to>
    <xdr:pic>
      <xdr:nvPicPr>
        <xdr:cNvPr id="3" name="Imagen 2" descr="Modelos de autos y camionetas SUV | Volkswagen">
          <a:extLst>
            <a:ext uri="{FF2B5EF4-FFF2-40B4-BE49-F238E27FC236}">
              <a16:creationId xmlns:a16="http://schemas.microsoft.com/office/drawing/2014/main" id="{023FD580-BFB7-C481-4377-DA85E5FF2E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26" b="20754"/>
        <a:stretch/>
      </xdr:blipFill>
      <xdr:spPr bwMode="auto">
        <a:xfrm>
          <a:off x="1504950" y="352426"/>
          <a:ext cx="30289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1</xdr:row>
      <xdr:rowOff>28575</xdr:rowOff>
    </xdr:from>
    <xdr:to>
      <xdr:col>1</xdr:col>
      <xdr:colOff>1095375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52C4E2-E9FC-4ED7-AF06-D62D43878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61950"/>
          <a:ext cx="88582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180974</xdr:rowOff>
    </xdr:from>
    <xdr:to>
      <xdr:col>8</xdr:col>
      <xdr:colOff>828675</xdr:colOff>
      <xdr:row>9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91F842-601C-5564-531D-45061171E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</xdr:colOff>
      <xdr:row>19</xdr:row>
      <xdr:rowOff>152400</xdr:rowOff>
    </xdr:from>
    <xdr:to>
      <xdr:col>8</xdr:col>
      <xdr:colOff>809625</xdr:colOff>
      <xdr:row>33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33D005-64BB-80FE-3B68-17C8FB065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8DA245-BD7B-4687-9B08-B8A7AACD5238}" name="Tabla2" displayName="Tabla2" ref="B3:C6" totalsRowShown="0" headerRowDxfId="18" dataDxfId="17">
  <autoFilter ref="B3:C6" xr:uid="{208DA245-BD7B-4687-9B08-B8A7AACD5238}"/>
  <tableColumns count="2">
    <tableColumn id="1" xr3:uid="{591E33E8-8C6B-42E4-831C-758F7523C0FE}" name="Vehículo" dataDxfId="16"/>
    <tableColumn id="2" xr3:uid="{014C5EA0-709F-4A75-81CA-05F0B1636F0F}" name="Patente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EB4A23-CB47-4C3D-B2BD-CD425B3757F9}" name="Tabla3" displayName="Tabla3" ref="E3:E6" totalsRowShown="0" headerRowDxfId="14" dataDxfId="13">
  <autoFilter ref="E3:E6" xr:uid="{67EB4A23-CB47-4C3D-B2BD-CD425B3757F9}"/>
  <tableColumns count="1">
    <tableColumn id="1" xr3:uid="{56148910-02CC-4421-AFB3-B624F3DE1BCD}" name="Categoría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BF5825-23DF-48DA-A043-2CE47D24AB7A}" name="Tabla4" displayName="Tabla4" ref="B7:K35" totalsRowShown="0" headerRowDxfId="11" dataDxfId="10">
  <autoFilter ref="B7:K35" xr:uid="{38BF5825-23DF-48DA-A043-2CE47D24AB7A}"/>
  <tableColumns count="10">
    <tableColumn id="1" xr3:uid="{FD82888A-5881-4CE9-B8E4-AE61C2DE63F7}" name="Fecha" dataDxfId="9"/>
    <tableColumn id="2" xr3:uid="{FAE9F454-59F0-4AFD-AE6B-ACA48DA516DC}" name="Vehículo" dataDxfId="8"/>
    <tableColumn id="3" xr3:uid="{B9171D2C-00FE-400A-BEFF-E52DD3B1D4B1}" name="Patente" dataDxfId="7">
      <calculatedColumnFormula>IF(C8="","",VLOOKUP(Tabla4[[#This Row],[Vehículo]],Tabla2[#All],2))</calculatedColumnFormula>
    </tableColumn>
    <tableColumn id="4" xr3:uid="{F1464D65-6F62-47CB-A47A-D0AC2FDB6B23}" name="Kilometraje" dataDxfId="0"/>
    <tableColumn id="5" xr3:uid="{9C6E3C15-C1BA-4F37-9903-E40166C1AE57}" name="Categoría" dataDxfId="6"/>
    <tableColumn id="6" xr3:uid="{39B44042-AFCD-4932-B0B4-2187F67BE6D6}" name="Detalle" dataDxfId="5"/>
    <tableColumn id="7" xr3:uid="{A54BB7B2-D1A7-4F83-B83A-6E6004A2A2C9}" name="Costo" dataDxfId="4"/>
    <tableColumn id="8" xr3:uid="{0784DEF3-D5EC-4211-B6EC-22C2F9BB56DD}" name="Observaciones" dataDxfId="3"/>
    <tableColumn id="9" xr3:uid="{CB822371-C9AC-41CB-9E62-1CD1884E0D0D}" name="Año" dataDxfId="2">
      <calculatedColumnFormula>IF(Tabla4[[#This Row],[Fecha]]="","",TEXT(Tabla4[[#This Row],[Fecha]],"YYYY"))</calculatedColumnFormula>
    </tableColumn>
    <tableColumn id="10" xr3:uid="{9CC2EC1A-90FE-4BB7-8E60-1F549AE5AD15}" name="Mes" dataDxfId="1">
      <calculatedColumnFormula>IF(Tabla4[[#This Row],[Fecha]]="","",TEXT(Tabla4[[#This Row],[Fecha]],"MMMM"))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formulas.com.ar/plantilla-mantenimiento-vehicular-exce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5F71-D887-714B-99F1-85CC9261031E}">
  <dimension ref="B5:B7"/>
  <sheetViews>
    <sheetView showGridLines="0" tabSelected="1" workbookViewId="0">
      <selection activeCell="A10" sqref="A10"/>
    </sheetView>
  </sheetViews>
  <sheetFormatPr baseColWidth="10" defaultColWidth="10.875" defaultRowHeight="15.75" x14ac:dyDescent="0.25"/>
  <cols>
    <col min="1" max="1" width="10.875" style="1"/>
    <col min="2" max="2" width="75.375" style="1" customWidth="1"/>
    <col min="3" max="16384" width="10.875" style="1"/>
  </cols>
  <sheetData>
    <row r="5" spans="2:2" ht="63" x14ac:dyDescent="0.25">
      <c r="B5" s="3" t="s">
        <v>1</v>
      </c>
    </row>
    <row r="6" spans="2:2" ht="21" x14ac:dyDescent="0.25">
      <c r="B6" s="4" t="s">
        <v>0</v>
      </c>
    </row>
    <row r="7" spans="2:2" ht="24.95" customHeight="1" x14ac:dyDescent="0.25">
      <c r="B7" s="5" t="s">
        <v>2</v>
      </c>
    </row>
  </sheetData>
  <hyperlinks>
    <hyperlink ref="B7" r:id="rId1" xr:uid="{4C483929-7633-AD46-A61C-80B0B832990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10F5-FE09-4E8F-A52C-5E1E8E4E9DBC}">
  <dimension ref="A1:H6"/>
  <sheetViews>
    <sheetView showGridLines="0" workbookViewId="0"/>
  </sheetViews>
  <sheetFormatPr baseColWidth="10" defaultRowHeight="15.75" x14ac:dyDescent="0.25"/>
  <cols>
    <col min="1" max="1" width="4.625" style="6" customWidth="1"/>
    <col min="2" max="3" width="15.625" style="6" customWidth="1"/>
    <col min="4" max="4" width="2.625" style="6" customWidth="1"/>
    <col min="5" max="5" width="15.625" style="6" customWidth="1"/>
    <col min="6" max="6" width="2.625" style="6" customWidth="1"/>
    <col min="7" max="7" width="15.625" style="6" customWidth="1"/>
    <col min="8" max="8" width="2.625" style="6" customWidth="1"/>
    <col min="9" max="16384" width="11" style="6"/>
  </cols>
  <sheetData>
    <row r="1" spans="1:8" ht="21" x14ac:dyDescent="0.25">
      <c r="A1" s="7" t="s">
        <v>15</v>
      </c>
      <c r="B1" s="2"/>
      <c r="C1" s="7"/>
      <c r="D1" s="7"/>
      <c r="E1" s="7"/>
      <c r="F1" s="7"/>
      <c r="G1" s="7"/>
      <c r="H1" s="7"/>
    </row>
    <row r="3" spans="1:8" ht="39.950000000000003" customHeight="1" x14ac:dyDescent="0.25">
      <c r="B3" s="6" t="s">
        <v>4</v>
      </c>
      <c r="C3" s="6" t="s">
        <v>3</v>
      </c>
      <c r="E3" s="6" t="s">
        <v>11</v>
      </c>
    </row>
    <row r="4" spans="1:8" x14ac:dyDescent="0.25">
      <c r="B4" s="6" t="s">
        <v>8</v>
      </c>
      <c r="C4" s="6" t="s">
        <v>5</v>
      </c>
      <c r="E4" s="6" t="s">
        <v>12</v>
      </c>
    </row>
    <row r="5" spans="1:8" x14ac:dyDescent="0.25">
      <c r="B5" s="6" t="s">
        <v>9</v>
      </c>
      <c r="C5" s="6" t="s">
        <v>6</v>
      </c>
      <c r="E5" s="6" t="s">
        <v>13</v>
      </c>
    </row>
    <row r="6" spans="1:8" x14ac:dyDescent="0.25">
      <c r="B6" s="6" t="s">
        <v>10</v>
      </c>
      <c r="C6" s="6" t="s">
        <v>7</v>
      </c>
      <c r="E6" s="6" t="s">
        <v>14</v>
      </c>
    </row>
  </sheetData>
  <phoneticPr fontId="6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C1FF-FC10-E84C-927C-F5A214733189}">
  <sheetPr>
    <pageSetUpPr fitToPage="1"/>
  </sheetPr>
  <dimension ref="A1:K35"/>
  <sheetViews>
    <sheetView showGridLines="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0.875" defaultRowHeight="15.75" x14ac:dyDescent="0.25"/>
  <cols>
    <col min="1" max="1" width="2.625" style="6" customWidth="1"/>
    <col min="2" max="2" width="15.625" style="9" customWidth="1"/>
    <col min="3" max="4" width="15.625" style="6" customWidth="1"/>
    <col min="5" max="5" width="15.625" style="17" customWidth="1"/>
    <col min="6" max="6" width="15.625" style="6" customWidth="1"/>
    <col min="7" max="7" width="50.625" style="6" customWidth="1"/>
    <col min="8" max="8" width="15.625" style="10" customWidth="1"/>
    <col min="9" max="9" width="30.625" style="6" customWidth="1"/>
    <col min="10" max="10" width="10.625" style="6" customWidth="1"/>
    <col min="11" max="11" width="12.625" style="6" customWidth="1"/>
    <col min="12" max="12" width="2.625" style="6" customWidth="1"/>
    <col min="13" max="15" width="15.625" style="6" customWidth="1"/>
    <col min="16" max="16384" width="10.875" style="6"/>
  </cols>
  <sheetData>
    <row r="1" spans="2:11" ht="26.25" x14ac:dyDescent="0.25">
      <c r="B1" s="11" t="s">
        <v>16</v>
      </c>
      <c r="C1" s="12"/>
      <c r="D1" s="12"/>
      <c r="E1" s="16"/>
      <c r="F1" s="12"/>
      <c r="G1" s="12"/>
      <c r="H1" s="13"/>
      <c r="I1" s="14"/>
      <c r="J1" s="14"/>
      <c r="K1" s="14"/>
    </row>
    <row r="3" spans="2:11" x14ac:dyDescent="0.25">
      <c r="B3" s="8"/>
    </row>
    <row r="4" spans="2:11" x14ac:dyDescent="0.25">
      <c r="B4" s="8"/>
    </row>
    <row r="7" spans="2:11" x14ac:dyDescent="0.25">
      <c r="B7" s="9" t="s">
        <v>17</v>
      </c>
      <c r="C7" s="6" t="s">
        <v>4</v>
      </c>
      <c r="D7" s="6" t="s">
        <v>3</v>
      </c>
      <c r="E7" s="17" t="s">
        <v>18</v>
      </c>
      <c r="F7" s="6" t="s">
        <v>11</v>
      </c>
      <c r="G7" s="6" t="s">
        <v>19</v>
      </c>
      <c r="H7" s="10" t="s">
        <v>20</v>
      </c>
      <c r="I7" s="6" t="s">
        <v>21</v>
      </c>
      <c r="J7" s="6" t="s">
        <v>22</v>
      </c>
      <c r="K7" s="6" t="s">
        <v>23</v>
      </c>
    </row>
    <row r="8" spans="2:11" x14ac:dyDescent="0.25">
      <c r="B8" s="9">
        <v>45444</v>
      </c>
      <c r="C8" s="6" t="s">
        <v>8</v>
      </c>
      <c r="D8" s="6" t="str">
        <f>IF(C8="","",VLOOKUP(Tabla4[[#This Row],[Vehículo]],Tabla2[#All],2))</f>
        <v>AAA-001</v>
      </c>
      <c r="E8" s="17">
        <v>70025</v>
      </c>
      <c r="F8" s="6" t="s">
        <v>12</v>
      </c>
      <c r="G8" s="15" t="s">
        <v>24</v>
      </c>
      <c r="H8" s="10">
        <v>35000</v>
      </c>
      <c r="I8" s="15" t="s">
        <v>25</v>
      </c>
      <c r="J8" s="6" t="str">
        <f>IF(Tabla4[[#This Row],[Fecha]]="","",TEXT(Tabla4[[#This Row],[Fecha]],"YYYY"))</f>
        <v>2024</v>
      </c>
      <c r="K8" s="6" t="str">
        <f>IF(Tabla4[[#This Row],[Fecha]]="","",TEXT(Tabla4[[#This Row],[Fecha]],"MMMM"))</f>
        <v>junio</v>
      </c>
    </row>
    <row r="9" spans="2:11" x14ac:dyDescent="0.25">
      <c r="B9" s="9">
        <v>45453</v>
      </c>
      <c r="C9" s="6" t="s">
        <v>8</v>
      </c>
      <c r="D9" s="6" t="str">
        <f>IF(C9="","",VLOOKUP(Tabla4[[#This Row],[Vehículo]],Tabla2[#All],2))</f>
        <v>AAA-001</v>
      </c>
      <c r="E9" s="17">
        <v>70160</v>
      </c>
      <c r="F9" s="6" t="s">
        <v>12</v>
      </c>
      <c r="G9" s="15" t="s">
        <v>26</v>
      </c>
      <c r="H9" s="10">
        <v>3520</v>
      </c>
      <c r="I9" s="15" t="s">
        <v>27</v>
      </c>
      <c r="J9" s="6" t="str">
        <f>IF(Tabla4[[#This Row],[Fecha]]="","",TEXT(Tabla4[[#This Row],[Fecha]],"YYYY"))</f>
        <v>2024</v>
      </c>
      <c r="K9" s="6" t="str">
        <f>IF(Tabla4[[#This Row],[Fecha]]="","",TEXT(Tabla4[[#This Row],[Fecha]],"MMMM"))</f>
        <v>junio</v>
      </c>
    </row>
    <row r="10" spans="2:11" x14ac:dyDescent="0.25">
      <c r="B10" s="9">
        <v>45458</v>
      </c>
      <c r="C10" s="6" t="s">
        <v>8</v>
      </c>
      <c r="D10" s="6" t="str">
        <f>IF(C10="","",VLOOKUP(Tabla4[[#This Row],[Vehículo]],Tabla2[#All],2))</f>
        <v>AAA-001</v>
      </c>
      <c r="E10" s="17">
        <v>70290</v>
      </c>
      <c r="F10" s="6" t="s">
        <v>12</v>
      </c>
      <c r="G10" s="15" t="s">
        <v>26</v>
      </c>
      <c r="H10" s="10">
        <v>3680</v>
      </c>
      <c r="I10" s="15" t="s">
        <v>27</v>
      </c>
      <c r="J10" s="6" t="str">
        <f>IF(Tabla4[[#This Row],[Fecha]]="","",TEXT(Tabla4[[#This Row],[Fecha]],"YYYY"))</f>
        <v>2024</v>
      </c>
      <c r="K10" s="6" t="str">
        <f>IF(Tabla4[[#This Row],[Fecha]]="","",TEXT(Tabla4[[#This Row],[Fecha]],"MMMM"))</f>
        <v>junio</v>
      </c>
    </row>
    <row r="11" spans="2:11" x14ac:dyDescent="0.25">
      <c r="B11" s="9">
        <v>45467</v>
      </c>
      <c r="C11" s="6" t="s">
        <v>8</v>
      </c>
      <c r="D11" s="6" t="str">
        <f>IF(C11="","",VLOOKUP(Tabla4[[#This Row],[Vehículo]],Tabla2[#All],2))</f>
        <v>AAA-001</v>
      </c>
      <c r="E11" s="17">
        <v>70415</v>
      </c>
      <c r="F11" s="6" t="s">
        <v>12</v>
      </c>
      <c r="G11" s="15" t="s">
        <v>26</v>
      </c>
      <c r="H11" s="10">
        <v>3345</v>
      </c>
      <c r="I11" s="15" t="s">
        <v>27</v>
      </c>
      <c r="J11" s="6" t="str">
        <f>IF(Tabla4[[#This Row],[Fecha]]="","",TEXT(Tabla4[[#This Row],[Fecha]],"YYYY"))</f>
        <v>2024</v>
      </c>
      <c r="K11" s="6" t="str">
        <f>IF(Tabla4[[#This Row],[Fecha]]="","",TEXT(Tabla4[[#This Row],[Fecha]],"MMMM"))</f>
        <v>junio</v>
      </c>
    </row>
    <row r="12" spans="2:11" x14ac:dyDescent="0.25">
      <c r="B12" s="9">
        <v>45471</v>
      </c>
      <c r="C12" s="6" t="s">
        <v>8</v>
      </c>
      <c r="D12" s="6" t="str">
        <f>IF(C12="","",VLOOKUP(Tabla4[[#This Row],[Vehículo]],Tabla2[#All],2))</f>
        <v>AAA-001</v>
      </c>
      <c r="E12" s="17">
        <v>70485</v>
      </c>
      <c r="F12" s="6" t="s">
        <v>13</v>
      </c>
      <c r="G12" s="15" t="s">
        <v>28</v>
      </c>
      <c r="H12" s="10">
        <v>115326</v>
      </c>
      <c r="I12" s="15" t="s">
        <v>29</v>
      </c>
      <c r="J12" s="6" t="str">
        <f>IF(Tabla4[[#This Row],[Fecha]]="","",TEXT(Tabla4[[#This Row],[Fecha]],"YYYY"))</f>
        <v>2024</v>
      </c>
      <c r="K12" s="6" t="str">
        <f>IF(Tabla4[[#This Row],[Fecha]]="","",TEXT(Tabla4[[#This Row],[Fecha]],"MMMM"))</f>
        <v>junio</v>
      </c>
    </row>
    <row r="13" spans="2:11" x14ac:dyDescent="0.25">
      <c r="B13" s="9">
        <v>45478</v>
      </c>
      <c r="C13" s="6" t="s">
        <v>8</v>
      </c>
      <c r="D13" s="6" t="str">
        <f>IF(C13="","",VLOOKUP(Tabla4[[#This Row],[Vehículo]],Tabla2[#All],2))</f>
        <v>AAA-001</v>
      </c>
      <c r="E13" s="17">
        <v>70856</v>
      </c>
      <c r="F13" s="6" t="s">
        <v>12</v>
      </c>
      <c r="G13" s="15" t="s">
        <v>26</v>
      </c>
      <c r="H13" s="10">
        <v>3800</v>
      </c>
      <c r="I13" s="15" t="s">
        <v>27</v>
      </c>
      <c r="J13" s="6" t="str">
        <f>IF(Tabla4[[#This Row],[Fecha]]="","",TEXT(Tabla4[[#This Row],[Fecha]],"YYYY"))</f>
        <v>2024</v>
      </c>
      <c r="K13" s="6" t="str">
        <f>IF(Tabla4[[#This Row],[Fecha]]="","",TEXT(Tabla4[[#This Row],[Fecha]],"MMMM"))</f>
        <v>julio</v>
      </c>
    </row>
    <row r="14" spans="2:11" x14ac:dyDescent="0.25">
      <c r="B14" s="9">
        <v>45483</v>
      </c>
      <c r="C14" s="6" t="s">
        <v>8</v>
      </c>
      <c r="D14" s="6" t="str">
        <f>IF(C14="","",VLOOKUP(Tabla4[[#This Row],[Vehículo]],Tabla2[#All],2))</f>
        <v>AAA-001</v>
      </c>
      <c r="E14" s="17">
        <v>71055</v>
      </c>
      <c r="F14" s="6" t="s">
        <v>14</v>
      </c>
      <c r="G14" s="15" t="s">
        <v>30</v>
      </c>
      <c r="H14" s="10">
        <v>2500</v>
      </c>
      <c r="I14" s="15" t="s">
        <v>31</v>
      </c>
      <c r="J14" s="6" t="str">
        <f>IF(Tabla4[[#This Row],[Fecha]]="","",TEXT(Tabla4[[#This Row],[Fecha]],"YYYY"))</f>
        <v>2024</v>
      </c>
      <c r="K14" s="6" t="str">
        <f>IF(Tabla4[[#This Row],[Fecha]]="","",TEXT(Tabla4[[#This Row],[Fecha]],"MMMM"))</f>
        <v>julio</v>
      </c>
    </row>
    <row r="15" spans="2:11" x14ac:dyDescent="0.25">
      <c r="B15" s="9">
        <v>45484</v>
      </c>
      <c r="C15" s="6" t="s">
        <v>8</v>
      </c>
      <c r="D15" s="6" t="str">
        <f>IF(C15="","",VLOOKUP(Tabla4[[#This Row],[Vehículo]],Tabla2[#All],2))</f>
        <v>AAA-001</v>
      </c>
      <c r="E15" s="17">
        <v>70160</v>
      </c>
      <c r="F15" s="6" t="s">
        <v>12</v>
      </c>
      <c r="G15" s="15" t="s">
        <v>26</v>
      </c>
      <c r="H15" s="10">
        <v>3850</v>
      </c>
      <c r="I15" s="15" t="s">
        <v>27</v>
      </c>
      <c r="J15" s="6" t="str">
        <f>IF(Tabla4[[#This Row],[Fecha]]="","",TEXT(Tabla4[[#This Row],[Fecha]],"YYYY"))</f>
        <v>2024</v>
      </c>
      <c r="K15" s="6" t="str">
        <f>IF(Tabla4[[#This Row],[Fecha]]="","",TEXT(Tabla4[[#This Row],[Fecha]],"MMMM"))</f>
        <v>julio</v>
      </c>
    </row>
    <row r="16" spans="2:11" x14ac:dyDescent="0.25">
      <c r="B16" s="9">
        <v>45492</v>
      </c>
      <c r="C16" s="6" t="s">
        <v>8</v>
      </c>
      <c r="D16" s="6" t="str">
        <f>IF(C16="","",VLOOKUP(Tabla4[[#This Row],[Vehículo]],Tabla2[#All],2))</f>
        <v>AAA-001</v>
      </c>
      <c r="E16" s="17">
        <v>70290</v>
      </c>
      <c r="F16" s="6" t="s">
        <v>12</v>
      </c>
      <c r="G16" s="15" t="s">
        <v>26</v>
      </c>
      <c r="H16" s="10">
        <v>3711</v>
      </c>
      <c r="I16" s="15" t="s">
        <v>27</v>
      </c>
      <c r="J16" s="6" t="str">
        <f>IF(Tabla4[[#This Row],[Fecha]]="","",TEXT(Tabla4[[#This Row],[Fecha]],"YYYY"))</f>
        <v>2024</v>
      </c>
      <c r="K16" s="6" t="str">
        <f>IF(Tabla4[[#This Row],[Fecha]]="","",TEXT(Tabla4[[#This Row],[Fecha]],"MMMM"))</f>
        <v>julio</v>
      </c>
    </row>
    <row r="17" spans="1:11" x14ac:dyDescent="0.25">
      <c r="A17" s="18"/>
      <c r="B17" s="9">
        <v>45498</v>
      </c>
      <c r="C17" s="6" t="s">
        <v>8</v>
      </c>
      <c r="D17" s="6" t="str">
        <f>IF(C17="","",VLOOKUP(Tabla4[[#This Row],[Vehículo]],Tabla2[#All],2))</f>
        <v>AAA-001</v>
      </c>
      <c r="E17" s="17">
        <v>70514</v>
      </c>
      <c r="F17" s="6" t="s">
        <v>12</v>
      </c>
      <c r="G17" s="15" t="s">
        <v>26</v>
      </c>
      <c r="H17" s="10">
        <v>3520</v>
      </c>
      <c r="I17" s="15" t="s">
        <v>27</v>
      </c>
      <c r="J17" s="6" t="str">
        <f>IF(Tabla4[[#This Row],[Fecha]]="","",TEXT(Tabla4[[#This Row],[Fecha]],"YYYY"))</f>
        <v>2024</v>
      </c>
      <c r="K17" s="6" t="str">
        <f>IF(Tabla4[[#This Row],[Fecha]]="","",TEXT(Tabla4[[#This Row],[Fecha]],"MMMM"))</f>
        <v>julio</v>
      </c>
    </row>
    <row r="18" spans="1:11" x14ac:dyDescent="0.25">
      <c r="B18" s="9">
        <v>45506</v>
      </c>
      <c r="C18" s="6" t="s">
        <v>8</v>
      </c>
      <c r="D18" s="6" t="str">
        <f>IF(C18="","",VLOOKUP(Tabla4[[#This Row],[Vehículo]],Tabla2[#All],2))</f>
        <v>AAA-001</v>
      </c>
      <c r="E18" s="17">
        <v>70704</v>
      </c>
      <c r="F18" s="6" t="s">
        <v>12</v>
      </c>
      <c r="G18" s="15" t="s">
        <v>26</v>
      </c>
      <c r="H18" s="10">
        <v>3680</v>
      </c>
      <c r="I18" s="15" t="s">
        <v>27</v>
      </c>
      <c r="J18" s="6" t="str">
        <f>IF(Tabla4[[#This Row],[Fecha]]="","",TEXT(Tabla4[[#This Row],[Fecha]],"YYYY"))</f>
        <v>2024</v>
      </c>
      <c r="K18" s="6" t="str">
        <f>IF(Tabla4[[#This Row],[Fecha]]="","",TEXT(Tabla4[[#This Row],[Fecha]],"MMMM"))</f>
        <v>agosto</v>
      </c>
    </row>
    <row r="19" spans="1:11" x14ac:dyDescent="0.25">
      <c r="B19" s="9">
        <v>45516</v>
      </c>
      <c r="C19" s="6" t="s">
        <v>8</v>
      </c>
      <c r="D19" s="6" t="str">
        <f>IF(C19="","",VLOOKUP(Tabla4[[#This Row],[Vehículo]],Tabla2[#All],2))</f>
        <v>AAA-001</v>
      </c>
      <c r="E19" s="17">
        <v>71081</v>
      </c>
      <c r="F19" s="6" t="s">
        <v>12</v>
      </c>
      <c r="G19" s="15" t="s">
        <v>26</v>
      </c>
      <c r="H19" s="10">
        <v>3345</v>
      </c>
      <c r="I19" s="15" t="s">
        <v>27</v>
      </c>
      <c r="J19" s="6" t="str">
        <f>IF(Tabla4[[#This Row],[Fecha]]="","",TEXT(Tabla4[[#This Row],[Fecha]],"YYYY"))</f>
        <v>2024</v>
      </c>
      <c r="K19" s="6" t="str">
        <f>IF(Tabla4[[#This Row],[Fecha]]="","",TEXT(Tabla4[[#This Row],[Fecha]],"MMMM"))</f>
        <v>agosto</v>
      </c>
    </row>
    <row r="20" spans="1:11" x14ac:dyDescent="0.25">
      <c r="B20" s="9">
        <v>45524</v>
      </c>
      <c r="C20" s="6" t="s">
        <v>8</v>
      </c>
      <c r="D20" s="6" t="str">
        <f>IF(C20="","",VLOOKUP(Tabla4[[#This Row],[Vehículo]],Tabla2[#All],2))</f>
        <v>AAA-001</v>
      </c>
      <c r="E20" s="17">
        <v>71470</v>
      </c>
      <c r="F20" s="6" t="s">
        <v>12</v>
      </c>
      <c r="G20" s="15" t="s">
        <v>26</v>
      </c>
      <c r="H20" s="10">
        <v>3520</v>
      </c>
      <c r="I20" s="15" t="s">
        <v>27</v>
      </c>
      <c r="J20" s="6" t="str">
        <f>IF(Tabla4[[#This Row],[Fecha]]="","",TEXT(Tabla4[[#This Row],[Fecha]],"YYYY"))</f>
        <v>2024</v>
      </c>
      <c r="K20" s="6" t="str">
        <f>IF(Tabla4[[#This Row],[Fecha]]="","",TEXT(Tabla4[[#This Row],[Fecha]],"MMMM"))</f>
        <v>agosto</v>
      </c>
    </row>
    <row r="21" spans="1:11" x14ac:dyDescent="0.25">
      <c r="B21" s="9">
        <v>45533</v>
      </c>
      <c r="C21" s="6" t="s">
        <v>8</v>
      </c>
      <c r="D21" s="6" t="str">
        <f>IF(C21="","",VLOOKUP(Tabla4[[#This Row],[Vehículo]],Tabla2[#All],2))</f>
        <v>AAA-001</v>
      </c>
      <c r="E21" s="17">
        <v>71757</v>
      </c>
      <c r="F21" s="6" t="s">
        <v>12</v>
      </c>
      <c r="G21" s="15" t="s">
        <v>26</v>
      </c>
      <c r="H21" s="10">
        <v>3680</v>
      </c>
      <c r="I21" s="15" t="s">
        <v>27</v>
      </c>
      <c r="J21" s="6" t="str">
        <f>IF(Tabla4[[#This Row],[Fecha]]="","",TEXT(Tabla4[[#This Row],[Fecha]],"YYYY"))</f>
        <v>2024</v>
      </c>
      <c r="K21" s="6" t="str">
        <f>IF(Tabla4[[#This Row],[Fecha]]="","",TEXT(Tabla4[[#This Row],[Fecha]],"MMMM"))</f>
        <v>agosto</v>
      </c>
    </row>
    <row r="22" spans="1:11" x14ac:dyDescent="0.25">
      <c r="B22" s="9">
        <v>45533</v>
      </c>
      <c r="C22" s="6" t="s">
        <v>8</v>
      </c>
      <c r="D22" s="6" t="str">
        <f>IF(C22="","",VLOOKUP(Tabla4[[#This Row],[Vehículo]],Tabla2[#All],2))</f>
        <v>AAA-001</v>
      </c>
      <c r="E22" s="17">
        <v>71757</v>
      </c>
      <c r="F22" s="6" t="s">
        <v>12</v>
      </c>
      <c r="G22" s="15" t="s">
        <v>24</v>
      </c>
      <c r="H22" s="10">
        <v>22000</v>
      </c>
      <c r="I22" s="15" t="s">
        <v>35</v>
      </c>
      <c r="J22" s="6" t="str">
        <f>IF(Tabla4[[#This Row],[Fecha]]="","",TEXT(Tabla4[[#This Row],[Fecha]],"YYYY"))</f>
        <v>2024</v>
      </c>
      <c r="K22" s="6" t="str">
        <f>IF(Tabla4[[#This Row],[Fecha]]="","",TEXT(Tabla4[[#This Row],[Fecha]],"MMMM"))</f>
        <v>agosto</v>
      </c>
    </row>
    <row r="23" spans="1:11" x14ac:dyDescent="0.25">
      <c r="B23" s="9">
        <v>45541</v>
      </c>
      <c r="C23" s="6" t="s">
        <v>8</v>
      </c>
      <c r="D23" s="6" t="str">
        <f>IF(C23="","",VLOOKUP(Tabla4[[#This Row],[Vehículo]],Tabla2[#All],2))</f>
        <v>AAA-001</v>
      </c>
      <c r="E23" s="17">
        <v>72032</v>
      </c>
      <c r="F23" s="6" t="s">
        <v>12</v>
      </c>
      <c r="G23" s="15" t="s">
        <v>26</v>
      </c>
      <c r="H23" s="10">
        <v>3345</v>
      </c>
      <c r="I23" s="15" t="s">
        <v>27</v>
      </c>
      <c r="J23" s="6" t="str">
        <f>IF(Tabla4[[#This Row],[Fecha]]="","",TEXT(Tabla4[[#This Row],[Fecha]],"YYYY"))</f>
        <v>2024</v>
      </c>
      <c r="K23" s="6" t="str">
        <f>IF(Tabla4[[#This Row],[Fecha]]="","",TEXT(Tabla4[[#This Row],[Fecha]],"MMMM"))</f>
        <v>septiembre</v>
      </c>
    </row>
    <row r="24" spans="1:11" x14ac:dyDescent="0.25">
      <c r="B24" s="9">
        <v>45550</v>
      </c>
      <c r="C24" s="6" t="s">
        <v>8</v>
      </c>
      <c r="D24" s="6" t="str">
        <f>IF(C24="","",VLOOKUP(Tabla4[[#This Row],[Vehículo]],Tabla2[#All],2))</f>
        <v>AAA-001</v>
      </c>
      <c r="E24" s="17">
        <v>72333</v>
      </c>
      <c r="F24" s="6" t="s">
        <v>12</v>
      </c>
      <c r="G24" s="15" t="s">
        <v>26</v>
      </c>
      <c r="H24" s="10">
        <v>3520</v>
      </c>
      <c r="I24" s="15" t="s">
        <v>27</v>
      </c>
      <c r="J24" s="6" t="str">
        <f>IF(Tabla4[[#This Row],[Fecha]]="","",TEXT(Tabla4[[#This Row],[Fecha]],"YYYY"))</f>
        <v>2024</v>
      </c>
      <c r="K24" s="6" t="str">
        <f>IF(Tabla4[[#This Row],[Fecha]]="","",TEXT(Tabla4[[#This Row],[Fecha]],"MMMM"))</f>
        <v>septiembre</v>
      </c>
    </row>
    <row r="25" spans="1:11" x14ac:dyDescent="0.25">
      <c r="B25" s="9">
        <v>45559</v>
      </c>
      <c r="C25" s="6" t="s">
        <v>8</v>
      </c>
      <c r="D25" s="6" t="str">
        <f>IF(C25="","",VLOOKUP(Tabla4[[#This Row],[Vehículo]],Tabla2[#All],2))</f>
        <v>AAA-001</v>
      </c>
      <c r="E25" s="17">
        <v>72582</v>
      </c>
      <c r="F25" s="6" t="s">
        <v>12</v>
      </c>
      <c r="G25" s="15" t="s">
        <v>26</v>
      </c>
      <c r="H25" s="10">
        <v>3680</v>
      </c>
      <c r="I25" s="15" t="s">
        <v>27</v>
      </c>
      <c r="J25" s="6" t="str">
        <f>IF(Tabla4[[#This Row],[Fecha]]="","",TEXT(Tabla4[[#This Row],[Fecha]],"YYYY"))</f>
        <v>2024</v>
      </c>
      <c r="K25" s="6" t="str">
        <f>IF(Tabla4[[#This Row],[Fecha]]="","",TEXT(Tabla4[[#This Row],[Fecha]],"MMMM"))</f>
        <v>septiembre</v>
      </c>
    </row>
    <row r="26" spans="1:11" x14ac:dyDescent="0.25">
      <c r="B26" s="9">
        <v>45565</v>
      </c>
      <c r="C26" s="6" t="s">
        <v>8</v>
      </c>
      <c r="D26" s="6" t="str">
        <f>IF(C26="","",VLOOKUP(Tabla4[[#This Row],[Vehículo]],Tabla2[#All],2))</f>
        <v>AAA-001</v>
      </c>
      <c r="E26" s="17">
        <v>72742</v>
      </c>
      <c r="F26" s="6" t="s">
        <v>12</v>
      </c>
      <c r="G26" s="15" t="s">
        <v>26</v>
      </c>
      <c r="H26" s="10">
        <v>3345</v>
      </c>
      <c r="I26" s="15" t="s">
        <v>27</v>
      </c>
      <c r="J26" s="6" t="str">
        <f>IF(Tabla4[[#This Row],[Fecha]]="","",TEXT(Tabla4[[#This Row],[Fecha]],"YYYY"))</f>
        <v>2024</v>
      </c>
      <c r="K26" s="6" t="str">
        <f>IF(Tabla4[[#This Row],[Fecha]]="","",TEXT(Tabla4[[#This Row],[Fecha]],"MMMM"))</f>
        <v>septiembre</v>
      </c>
    </row>
    <row r="27" spans="1:11" x14ac:dyDescent="0.25">
      <c r="B27" s="9">
        <v>45568</v>
      </c>
      <c r="C27" s="6" t="s">
        <v>8</v>
      </c>
      <c r="D27" s="6" t="str">
        <f>IF(C27="","",VLOOKUP(Tabla4[[#This Row],[Vehículo]],Tabla2[#All],2))</f>
        <v>AAA-001</v>
      </c>
      <c r="E27" s="17">
        <v>72820</v>
      </c>
      <c r="F27" s="6" t="s">
        <v>14</v>
      </c>
      <c r="G27" s="15" t="s">
        <v>32</v>
      </c>
      <c r="H27" s="10">
        <v>3500</v>
      </c>
      <c r="I27" s="15" t="s">
        <v>33</v>
      </c>
      <c r="J27" s="6" t="str">
        <f>IF(Tabla4[[#This Row],[Fecha]]="","",TEXT(Tabla4[[#This Row],[Fecha]],"YYYY"))</f>
        <v>2024</v>
      </c>
      <c r="K27" s="6" t="str">
        <f>IF(Tabla4[[#This Row],[Fecha]]="","",TEXT(Tabla4[[#This Row],[Fecha]],"MMMM"))</f>
        <v>octubre</v>
      </c>
    </row>
    <row r="28" spans="1:11" x14ac:dyDescent="0.25">
      <c r="B28" s="9">
        <v>45571</v>
      </c>
      <c r="C28" s="6" t="s">
        <v>8</v>
      </c>
      <c r="D28" s="6" t="str">
        <f>IF(C28="","",VLOOKUP(Tabla4[[#This Row],[Vehículo]],Tabla2[#All],2))</f>
        <v>AAA-001</v>
      </c>
      <c r="E28" s="17">
        <v>73255</v>
      </c>
      <c r="F28" s="6" t="s">
        <v>12</v>
      </c>
      <c r="G28" s="15" t="s">
        <v>26</v>
      </c>
      <c r="H28" s="10">
        <v>4120</v>
      </c>
      <c r="I28" s="15" t="s">
        <v>27</v>
      </c>
      <c r="J28" s="6" t="str">
        <f>IF(Tabla4[[#This Row],[Fecha]]="","",TEXT(Tabla4[[#This Row],[Fecha]],"YYYY"))</f>
        <v>2024</v>
      </c>
      <c r="K28" s="6" t="str">
        <f>IF(Tabla4[[#This Row],[Fecha]]="","",TEXT(Tabla4[[#This Row],[Fecha]],"MMMM"))</f>
        <v>octubre</v>
      </c>
    </row>
    <row r="29" spans="1:11" x14ac:dyDescent="0.25">
      <c r="B29" s="9">
        <v>45581</v>
      </c>
      <c r="C29" s="6" t="s">
        <v>8</v>
      </c>
      <c r="D29" s="6" t="str">
        <f>IF(C29="","",VLOOKUP(Tabla4[[#This Row],[Vehículo]],Tabla2[#All],2))</f>
        <v>AAA-001</v>
      </c>
      <c r="E29" s="17">
        <v>73368</v>
      </c>
      <c r="F29" s="6" t="s">
        <v>12</v>
      </c>
      <c r="G29" s="15" t="s">
        <v>26</v>
      </c>
      <c r="H29" s="10">
        <v>4205</v>
      </c>
      <c r="I29" s="15" t="s">
        <v>27</v>
      </c>
      <c r="J29" s="6" t="str">
        <f>IF(Tabla4[[#This Row],[Fecha]]="","",TEXT(Tabla4[[#This Row],[Fecha]],"YYYY"))</f>
        <v>2024</v>
      </c>
      <c r="K29" s="6" t="str">
        <f>IF(Tabla4[[#This Row],[Fecha]]="","",TEXT(Tabla4[[#This Row],[Fecha]],"MMMM"))</f>
        <v>octubre</v>
      </c>
    </row>
    <row r="30" spans="1:11" x14ac:dyDescent="0.25">
      <c r="B30" s="9">
        <v>45593</v>
      </c>
      <c r="C30" s="6" t="s">
        <v>8</v>
      </c>
      <c r="D30" s="6" t="str">
        <f>IF(C30="","",VLOOKUP(Tabla4[[#This Row],[Vehículo]],Tabla2[#All],2))</f>
        <v>AAA-001</v>
      </c>
      <c r="E30" s="17">
        <v>73495</v>
      </c>
      <c r="F30" s="6" t="s">
        <v>12</v>
      </c>
      <c r="G30" s="15" t="s">
        <v>26</v>
      </c>
      <c r="H30" s="10">
        <v>4255</v>
      </c>
      <c r="I30" s="15" t="s">
        <v>27</v>
      </c>
      <c r="J30" s="6" t="str">
        <f>IF(Tabla4[[#This Row],[Fecha]]="","",TEXT(Tabla4[[#This Row],[Fecha]],"YYYY"))</f>
        <v>2024</v>
      </c>
      <c r="K30" s="6" t="str">
        <f>IF(Tabla4[[#This Row],[Fecha]]="","",TEXT(Tabla4[[#This Row],[Fecha]],"MMMM"))</f>
        <v>octubre</v>
      </c>
    </row>
    <row r="31" spans="1:11" x14ac:dyDescent="0.25">
      <c r="B31" s="9">
        <v>45601</v>
      </c>
      <c r="C31" s="6" t="s">
        <v>8</v>
      </c>
      <c r="D31" s="6" t="str">
        <f>IF(C31="","",VLOOKUP(Tabla4[[#This Row],[Vehículo]],Tabla2[#All],2))</f>
        <v>AAA-001</v>
      </c>
      <c r="E31" s="17">
        <v>74582</v>
      </c>
      <c r="F31" s="6" t="s">
        <v>12</v>
      </c>
      <c r="G31" s="15" t="s">
        <v>26</v>
      </c>
      <c r="H31" s="10">
        <v>4522</v>
      </c>
      <c r="I31" s="15" t="s">
        <v>27</v>
      </c>
      <c r="J31" s="6" t="str">
        <f>IF(Tabla4[[#This Row],[Fecha]]="","",TEXT(Tabla4[[#This Row],[Fecha]],"YYYY"))</f>
        <v>2024</v>
      </c>
      <c r="K31" s="6" t="str">
        <f>IF(Tabla4[[#This Row],[Fecha]]="","",TEXT(Tabla4[[#This Row],[Fecha]],"MMMM"))</f>
        <v>noviembre</v>
      </c>
    </row>
    <row r="32" spans="1:11" x14ac:dyDescent="0.25">
      <c r="B32" s="9">
        <v>45606</v>
      </c>
      <c r="C32" s="6" t="s">
        <v>8</v>
      </c>
      <c r="D32" s="6" t="str">
        <f>IF(C32="","",VLOOKUP(Tabla4[[#This Row],[Vehículo]],Tabla2[#All],2))</f>
        <v>AAA-001</v>
      </c>
      <c r="E32" s="17">
        <v>74655</v>
      </c>
      <c r="F32" s="6" t="s">
        <v>13</v>
      </c>
      <c r="G32" s="15" t="s">
        <v>34</v>
      </c>
      <c r="H32" s="10">
        <v>35250</v>
      </c>
      <c r="I32" s="15" t="s">
        <v>33</v>
      </c>
      <c r="J32" s="6" t="str">
        <f>IF(Tabla4[[#This Row],[Fecha]]="","",TEXT(Tabla4[[#This Row],[Fecha]],"YYYY"))</f>
        <v>2024</v>
      </c>
      <c r="K32" s="6" t="str">
        <f>IF(Tabla4[[#This Row],[Fecha]]="","",TEXT(Tabla4[[#This Row],[Fecha]],"MMMM"))</f>
        <v>noviembre</v>
      </c>
    </row>
    <row r="33" spans="2:11" x14ac:dyDescent="0.25">
      <c r="B33" s="9">
        <v>45608</v>
      </c>
      <c r="C33" s="6" t="s">
        <v>8</v>
      </c>
      <c r="D33" s="6" t="str">
        <f>IF(C33="","",VLOOKUP(Tabla4[[#This Row],[Vehículo]],Tabla2[#All],2))</f>
        <v>AAA-001</v>
      </c>
      <c r="E33" s="17">
        <v>74799</v>
      </c>
      <c r="F33" s="6" t="s">
        <v>12</v>
      </c>
      <c r="G33" s="15" t="s">
        <v>24</v>
      </c>
      <c r="H33" s="10">
        <v>25000</v>
      </c>
      <c r="I33" s="15" t="s">
        <v>35</v>
      </c>
      <c r="J33" s="6" t="str">
        <f>IF(Tabla4[[#This Row],[Fecha]]="","",TEXT(Tabla4[[#This Row],[Fecha]],"YYYY"))</f>
        <v>2024</v>
      </c>
      <c r="K33" s="6" t="str">
        <f>IF(Tabla4[[#This Row],[Fecha]]="","",TEXT(Tabla4[[#This Row],[Fecha]],"MMMM"))</f>
        <v>noviembre</v>
      </c>
    </row>
    <row r="34" spans="2:11" x14ac:dyDescent="0.25">
      <c r="B34" s="9">
        <v>45611</v>
      </c>
      <c r="C34" s="6" t="s">
        <v>8</v>
      </c>
      <c r="D34" s="6" t="str">
        <f>IF(C34="","",VLOOKUP(Tabla4[[#This Row],[Vehículo]],Tabla2[#All],2))</f>
        <v>AAA-001</v>
      </c>
      <c r="E34" s="17">
        <v>75352</v>
      </c>
      <c r="F34" s="6" t="s">
        <v>12</v>
      </c>
      <c r="G34" s="15" t="s">
        <v>26</v>
      </c>
      <c r="H34" s="10">
        <v>5105</v>
      </c>
      <c r="I34" s="15" t="s">
        <v>27</v>
      </c>
      <c r="J34" s="6" t="str">
        <f>IF(Tabla4[[#This Row],[Fecha]]="","",TEXT(Tabla4[[#This Row],[Fecha]],"YYYY"))</f>
        <v>2024</v>
      </c>
      <c r="K34" s="6" t="str">
        <f>IF(Tabla4[[#This Row],[Fecha]]="","",TEXT(Tabla4[[#This Row],[Fecha]],"MMMM"))</f>
        <v>noviembre</v>
      </c>
    </row>
    <row r="35" spans="2:11" x14ac:dyDescent="0.25">
      <c r="B35" s="9">
        <v>45620</v>
      </c>
      <c r="C35" s="6" t="s">
        <v>8</v>
      </c>
      <c r="D35" s="6" t="str">
        <f>IF(C35="","",VLOOKUP(Tabla4[[#This Row],[Vehículo]],Tabla2[#All],2))</f>
        <v>AAA-001</v>
      </c>
      <c r="E35" s="17">
        <v>75856</v>
      </c>
      <c r="F35" s="6" t="s">
        <v>12</v>
      </c>
      <c r="G35" s="15" t="s">
        <v>26</v>
      </c>
      <c r="H35" s="10">
        <v>5300</v>
      </c>
      <c r="I35" s="15" t="s">
        <v>27</v>
      </c>
      <c r="J35" s="6" t="str">
        <f>IF(Tabla4[[#This Row],[Fecha]]="","",TEXT(Tabla4[[#This Row],[Fecha]],"YYYY"))</f>
        <v>2024</v>
      </c>
      <c r="K35" s="6" t="str">
        <f>IF(Tabla4[[#This Row],[Fecha]]="","",TEXT(Tabla4[[#This Row],[Fecha]],"MMMM"))</f>
        <v>noviembre</v>
      </c>
    </row>
  </sheetData>
  <dataValidations count="2">
    <dataValidation type="list" allowBlank="1" showInputMessage="1" showErrorMessage="1" sqref="C8:C35" xr:uid="{B8D7FD8F-6BD4-4CE5-920F-E1DC158EC6A7}">
      <formula1>Auto</formula1>
    </dataValidation>
    <dataValidation type="list" allowBlank="1" showInputMessage="1" showErrorMessage="1" sqref="F8:F35" xr:uid="{9E76E9B7-716C-4589-B4E7-161D7D504A89}">
      <formula1>Cat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3"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D91E-2B32-40CF-B3CB-DB1EA73C9643}">
  <sheetPr>
    <pageSetUpPr fitToPage="1"/>
  </sheetPr>
  <dimension ref="B1:M27"/>
  <sheetViews>
    <sheetView showGridLines="0" zoomScaleNormal="100" workbookViewId="0">
      <selection activeCell="L3" sqref="L3"/>
    </sheetView>
  </sheetViews>
  <sheetFormatPr baseColWidth="10" defaultRowHeight="15.75" x14ac:dyDescent="0.25"/>
  <cols>
    <col min="1" max="1" width="2.625" style="6" customWidth="1"/>
    <col min="2" max="6" width="15.625" style="6" customWidth="1"/>
    <col min="7" max="9" width="11" style="6"/>
    <col min="10" max="10" width="2.625" style="6" customWidth="1"/>
    <col min="11" max="16384" width="11" style="6"/>
  </cols>
  <sheetData>
    <row r="1" spans="2:9" ht="21" x14ac:dyDescent="0.25">
      <c r="B1" s="7" t="s">
        <v>36</v>
      </c>
      <c r="C1" s="7"/>
      <c r="D1" s="7"/>
      <c r="E1" s="7"/>
      <c r="F1" s="7"/>
      <c r="G1" s="7"/>
      <c r="H1" s="7"/>
      <c r="I1" s="14"/>
    </row>
    <row r="3" spans="2:9" ht="24.95" customHeight="1" x14ac:dyDescent="0.25">
      <c r="B3" s="24" t="s">
        <v>37</v>
      </c>
      <c r="C3" s="25">
        <f>SUM(Tabla4[Costo])</f>
        <v>319624</v>
      </c>
    </row>
    <row r="5" spans="2:9" ht="24.95" customHeight="1" x14ac:dyDescent="0.25">
      <c r="B5" s="19" t="s">
        <v>12</v>
      </c>
      <c r="C5" s="22">
        <f>SUMIF(Tabla4[Categoría],B5,Tabla4[Costo])</f>
        <v>163048</v>
      </c>
      <c r="D5" s="23">
        <f>C5/SUM($C$5:$C$7)</f>
        <v>0.51012439616549443</v>
      </c>
    </row>
    <row r="6" spans="2:9" ht="24.95" customHeight="1" x14ac:dyDescent="0.25">
      <c r="B6" s="19" t="s">
        <v>13</v>
      </c>
      <c r="C6" s="22">
        <f>SUMIF(Tabla4[Categoría],B6,Tabla4[Costo])</f>
        <v>150576</v>
      </c>
      <c r="D6" s="23">
        <f t="shared" ref="D6:D7" si="0">C6/SUM($C$5:$C$7)</f>
        <v>0.47110354666733412</v>
      </c>
    </row>
    <row r="7" spans="2:9" ht="24.95" customHeight="1" x14ac:dyDescent="0.25">
      <c r="B7" s="19" t="s">
        <v>14</v>
      </c>
      <c r="C7" s="22">
        <f>SUMIF(Tabla4[Categoría],B7,Tabla4[Costo])</f>
        <v>6000</v>
      </c>
      <c r="D7" s="23">
        <f t="shared" si="0"/>
        <v>1.8772057167171428E-2</v>
      </c>
    </row>
    <row r="11" spans="2:9" x14ac:dyDescent="0.25">
      <c r="B11" s="24">
        <v>2024</v>
      </c>
      <c r="C11" s="24" t="s">
        <v>12</v>
      </c>
      <c r="D11" s="24" t="s">
        <v>13</v>
      </c>
      <c r="E11" s="24" t="s">
        <v>14</v>
      </c>
      <c r="F11" s="24" t="s">
        <v>38</v>
      </c>
    </row>
    <row r="12" spans="2:9" x14ac:dyDescent="0.25">
      <c r="B12" s="19" t="s">
        <v>39</v>
      </c>
      <c r="C12" s="20">
        <f>SUMIFS(Tabla4[Costo],Tabla4[Categoría],C$11,Tabla4[Año],$B$11,Tabla4[Mes],Estadísticas!$B12)</f>
        <v>45545</v>
      </c>
      <c r="D12" s="20">
        <f>SUMIFS(Tabla4[Costo],Tabla4[Categoría],D$11,Tabla4[Año],$B$11,Tabla4[Mes],Estadísticas!$B12)</f>
        <v>115326</v>
      </c>
      <c r="E12" s="20">
        <f>SUMIFS(Tabla4[Costo],Tabla4[Categoría],E$11,Tabla4[Año],$B$11,Tabla4[Mes],Estadísticas!$B12)</f>
        <v>0</v>
      </c>
      <c r="F12" s="21">
        <f>SUM(C12:E12)</f>
        <v>160871</v>
      </c>
    </row>
    <row r="13" spans="2:9" x14ac:dyDescent="0.25">
      <c r="B13" s="19" t="s">
        <v>40</v>
      </c>
      <c r="C13" s="20">
        <f>SUMIFS(Tabla4[Costo],Tabla4[Categoría],C$11,Tabla4[Año],$B$11,Tabla4[Mes],Estadísticas!$B13)</f>
        <v>14881</v>
      </c>
      <c r="D13" s="20">
        <f>SUMIFS(Tabla4[Costo],Tabla4[Categoría],D$11,Tabla4[Año],$B$11,Tabla4[Mes],Estadísticas!$B13)</f>
        <v>0</v>
      </c>
      <c r="E13" s="20">
        <f>SUMIFS(Tabla4[Costo],Tabla4[Categoría],E$11,Tabla4[Año],$B$11,Tabla4[Mes],Estadísticas!$B13)</f>
        <v>2500</v>
      </c>
      <c r="F13" s="21">
        <f t="shared" ref="F13:F18" si="1">SUM(C13:E13)</f>
        <v>17381</v>
      </c>
    </row>
    <row r="14" spans="2:9" x14ac:dyDescent="0.25">
      <c r="B14" s="19" t="s">
        <v>41</v>
      </c>
      <c r="C14" s="20">
        <f>SUMIFS(Tabla4[Costo],Tabla4[Categoría],C$11,Tabla4[Año],$B$11,Tabla4[Mes],Estadísticas!$B14)</f>
        <v>36225</v>
      </c>
      <c r="D14" s="20">
        <f>SUMIFS(Tabla4[Costo],Tabla4[Categoría],D$11,Tabla4[Año],$B$11,Tabla4[Mes],Estadísticas!$B14)</f>
        <v>0</v>
      </c>
      <c r="E14" s="20">
        <f>SUMIFS(Tabla4[Costo],Tabla4[Categoría],E$11,Tabla4[Año],$B$11,Tabla4[Mes],Estadísticas!$B14)</f>
        <v>0</v>
      </c>
      <c r="F14" s="21">
        <f t="shared" si="1"/>
        <v>36225</v>
      </c>
    </row>
    <row r="15" spans="2:9" x14ac:dyDescent="0.25">
      <c r="B15" s="19" t="s">
        <v>42</v>
      </c>
      <c r="C15" s="20">
        <f>SUMIFS(Tabla4[Costo],Tabla4[Categoría],C$11,Tabla4[Año],$B$11,Tabla4[Mes],Estadísticas!$B15)</f>
        <v>13890</v>
      </c>
      <c r="D15" s="20">
        <f>SUMIFS(Tabla4[Costo],Tabla4[Categoría],D$11,Tabla4[Año],$B$11,Tabla4[Mes],Estadísticas!$B15)</f>
        <v>0</v>
      </c>
      <c r="E15" s="20">
        <f>SUMIFS(Tabla4[Costo],Tabla4[Categoría],E$11,Tabla4[Año],$B$11,Tabla4[Mes],Estadísticas!$B15)</f>
        <v>0</v>
      </c>
      <c r="F15" s="21">
        <f t="shared" si="1"/>
        <v>13890</v>
      </c>
    </row>
    <row r="16" spans="2:9" x14ac:dyDescent="0.25">
      <c r="B16" s="19" t="s">
        <v>43</v>
      </c>
      <c r="C16" s="20">
        <f>SUMIFS(Tabla4[Costo],Tabla4[Categoría],C$11,Tabla4[Año],$B$11,Tabla4[Mes],Estadísticas!$B16)</f>
        <v>12580</v>
      </c>
      <c r="D16" s="20">
        <f>SUMIFS(Tabla4[Costo],Tabla4[Categoría],D$11,Tabla4[Año],$B$11,Tabla4[Mes],Estadísticas!$B16)</f>
        <v>0</v>
      </c>
      <c r="E16" s="20">
        <f>SUMIFS(Tabla4[Costo],Tabla4[Categoría],E$11,Tabla4[Año],$B$11,Tabla4[Mes],Estadísticas!$B16)</f>
        <v>3500</v>
      </c>
      <c r="F16" s="21">
        <f t="shared" si="1"/>
        <v>16080</v>
      </c>
    </row>
    <row r="17" spans="2:13" x14ac:dyDescent="0.25">
      <c r="B17" s="19" t="s">
        <v>44</v>
      </c>
      <c r="C17" s="20">
        <f>SUMIFS(Tabla4[Costo],Tabla4[Categoría],C$11,Tabla4[Año],$B$11,Tabla4[Mes],Estadísticas!$B17)</f>
        <v>39927</v>
      </c>
      <c r="D17" s="20">
        <f>SUMIFS(Tabla4[Costo],Tabla4[Categoría],D$11,Tabla4[Año],$B$11,Tabla4[Mes],Estadísticas!$B17)</f>
        <v>35250</v>
      </c>
      <c r="E17" s="20">
        <f>SUMIFS(Tabla4[Costo],Tabla4[Categoría],E$11,Tabla4[Año],$B$11,Tabla4[Mes],Estadísticas!$B17)</f>
        <v>0</v>
      </c>
      <c r="F17" s="21">
        <f t="shared" si="1"/>
        <v>75177</v>
      </c>
    </row>
    <row r="18" spans="2:13" x14ac:dyDescent="0.25">
      <c r="B18" s="19" t="s">
        <v>45</v>
      </c>
      <c r="C18" s="20">
        <f>SUMIFS(Tabla4[Costo],Tabla4[Categoría],C$11,Tabla4[Año],$B$11,Tabla4[Mes],Estadísticas!$B18)</f>
        <v>0</v>
      </c>
      <c r="D18" s="20">
        <f>SUMIFS(Tabla4[Costo],Tabla4[Categoría],D$11,Tabla4[Año],$B$11,Tabla4[Mes],Estadísticas!$B18)</f>
        <v>0</v>
      </c>
      <c r="E18" s="20">
        <f>SUMIFS(Tabla4[Costo],Tabla4[Categoría],E$11,Tabla4[Año],$B$11,Tabla4[Mes],Estadísticas!$B18)</f>
        <v>0</v>
      </c>
      <c r="F18" s="21">
        <f t="shared" si="1"/>
        <v>0</v>
      </c>
    </row>
    <row r="19" spans="2:13" x14ac:dyDescent="0.25">
      <c r="B19" s="19" t="s">
        <v>38</v>
      </c>
      <c r="C19" s="21">
        <f>SUM(C12:C18)</f>
        <v>163048</v>
      </c>
      <c r="D19" s="21">
        <f t="shared" ref="D19:F19" si="2">SUM(D12:D18)</f>
        <v>150576</v>
      </c>
      <c r="E19" s="21">
        <f t="shared" si="2"/>
        <v>6000</v>
      </c>
      <c r="F19" s="21">
        <f t="shared" si="2"/>
        <v>319624</v>
      </c>
    </row>
    <row r="27" spans="2:13" x14ac:dyDescent="0.25">
      <c r="M27" s="6" t="s">
        <v>46</v>
      </c>
    </row>
  </sheetData>
  <phoneticPr fontId="6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Base</vt:lpstr>
      <vt:lpstr>Tablas</vt:lpstr>
      <vt:lpstr>Registro</vt:lpstr>
      <vt:lpstr>Estadísticas</vt:lpstr>
      <vt:lpstr>Auto</vt:lpstr>
      <vt:lpstr>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Sanchez</dc:creator>
  <cp:lastModifiedBy>Cristian Sanchez</cp:lastModifiedBy>
  <cp:lastPrinted>2024-11-25T17:03:07Z</cp:lastPrinted>
  <dcterms:created xsi:type="dcterms:W3CDTF">2022-07-19T22:19:23Z</dcterms:created>
  <dcterms:modified xsi:type="dcterms:W3CDTF">2024-11-25T17:15:35Z</dcterms:modified>
</cp:coreProperties>
</file>